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  <sheet name="2 priedas" sheetId="5" r:id="rId2"/>
    <sheet name="4" sheetId="6" r:id="rId3"/>
  </sheets>
  <definedNames>
    <definedName name="_xlnm.Print_Titles" localSheetId="0">'2'!$19:$19</definedName>
    <definedName name="_xlnm.Print_Titles" localSheetId="1">'2 priedas'!$20:$20</definedName>
    <definedName name="_xlnm.Print_Titles" localSheetId="2">'4'!$10:$12</definedName>
  </definedNames>
  <calcPr calcId="125725"/>
  <smartTagPr show="none"/>
</workbook>
</file>

<file path=xl/calcChain.xml><?xml version="1.0" encoding="utf-8"?>
<calcChain xmlns="http://schemas.openxmlformats.org/spreadsheetml/2006/main">
  <c r="F54" i="4"/>
  <c r="G54"/>
  <c r="G49" s="1"/>
  <c r="H29" i="5"/>
  <c r="H28" s="1"/>
  <c r="I17" i="6"/>
  <c r="I18"/>
  <c r="I23"/>
  <c r="I15"/>
  <c r="I14"/>
  <c r="M14" s="1"/>
  <c r="E17"/>
  <c r="E18"/>
  <c r="D18"/>
  <c r="D16" s="1"/>
  <c r="D15"/>
  <c r="D13" s="1"/>
  <c r="M24"/>
  <c r="M23"/>
  <c r="L22"/>
  <c r="K22"/>
  <c r="J22"/>
  <c r="I22"/>
  <c r="H22"/>
  <c r="G22"/>
  <c r="F22"/>
  <c r="E22"/>
  <c r="D22"/>
  <c r="C22"/>
  <c r="M21"/>
  <c r="M20"/>
  <c r="L19"/>
  <c r="K19"/>
  <c r="J19"/>
  <c r="I19"/>
  <c r="H19"/>
  <c r="G19"/>
  <c r="F19"/>
  <c r="E19"/>
  <c r="D19"/>
  <c r="C19"/>
  <c r="L16"/>
  <c r="K16"/>
  <c r="J16"/>
  <c r="H16"/>
  <c r="G16"/>
  <c r="F16"/>
  <c r="C16"/>
  <c r="L13"/>
  <c r="L25" s="1"/>
  <c r="K13"/>
  <c r="K25" s="1"/>
  <c r="J13"/>
  <c r="H13"/>
  <c r="H25" s="1"/>
  <c r="G13"/>
  <c r="F13"/>
  <c r="E13"/>
  <c r="C13"/>
  <c r="C25" s="1"/>
  <c r="I47" i="5"/>
  <c r="H47"/>
  <c r="I31"/>
  <c r="H31"/>
  <c r="I28"/>
  <c r="I22"/>
  <c r="H22"/>
  <c r="G42" i="4"/>
  <c r="G21"/>
  <c r="G27"/>
  <c r="F21"/>
  <c r="F20" s="1"/>
  <c r="F27"/>
  <c r="F42"/>
  <c r="F49"/>
  <c r="G59"/>
  <c r="G65"/>
  <c r="G75"/>
  <c r="G69" s="1"/>
  <c r="G86"/>
  <c r="G84" s="1"/>
  <c r="G90"/>
  <c r="F59"/>
  <c r="F65"/>
  <c r="F75"/>
  <c r="F69" s="1"/>
  <c r="F64" s="1"/>
  <c r="F86"/>
  <c r="F90"/>
  <c r="G41" l="1"/>
  <c r="F41"/>
  <c r="G20"/>
  <c r="H21" i="5"/>
  <c r="H46" s="1"/>
  <c r="H54" s="1"/>
  <c r="H56" s="1"/>
  <c r="I21"/>
  <c r="I46" s="1"/>
  <c r="I54" s="1"/>
  <c r="I56" s="1"/>
  <c r="G25" i="6"/>
  <c r="F25"/>
  <c r="J25"/>
  <c r="I13"/>
  <c r="M13" s="1"/>
  <c r="M19"/>
  <c r="M17"/>
  <c r="M18"/>
  <c r="M22"/>
  <c r="I16"/>
  <c r="E16"/>
  <c r="E25" s="1"/>
  <c r="D25"/>
  <c r="M15"/>
  <c r="G64" i="4"/>
  <c r="G94" s="1"/>
  <c r="F84"/>
  <c r="F94" s="1"/>
  <c r="F58"/>
  <c r="G58" l="1"/>
  <c r="I25" i="6"/>
  <c r="M25" s="1"/>
  <c r="M16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<sst xmlns="http://schemas.openxmlformats.org/spreadsheetml/2006/main" count="383" uniqueCount="286">
  <si>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</si>
  <si>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</si>
  <si>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</si>
  <si>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</si>
  <si>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</si>
  <si>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</si>
  <si>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</si>
  <si>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</si>
  <si>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</si>
  <si>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</si>
  <si>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</si>
  <si>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</si>
  <si>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</si>
  <si>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</si>
  <si>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</si>
  <si>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</si>
  <si>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</si>
  <si>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</si>
  <si>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</si>
  <si>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</si>
  <si>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</si>
  <si>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</si>
  <si>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</si>
  <si>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</si>
  <si>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</si>
  <si>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</si>
  <si>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</si>
  <si>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</si>
  <si>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</si>
  <si>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</si>
  <si>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</si>
  <si>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</si>
  <si>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</si>
  <si>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</si>
  <si>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</si>
  <si>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</si>
  <si>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</si>
  <si>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</si>
  <si>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</si>
  <si>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</si>
  <si>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</si>
  <si>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</si>
  <si>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</si>
  <si>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</si>
  <si>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</si>
  <si>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</si>
  <si>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</si>
  <si>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</si>
  <si>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</si>
  <si>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</si>
  <si>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</si>
  <si>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</si>
  <si>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</si>
  <si>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</si>
  <si>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</si>
  <si>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</si>
  <si>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</si>
  <si>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</si>
  <si>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</si>
  <si>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</si>
  <si>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</si>
  <si>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</si>
  <si>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</si>
  <si>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</si>
  <si>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</si>
  <si>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</si>
  <si>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</si>
  <si>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</si>
  <si>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</si>
  <si>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</si>
  <si>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</si>
  <si>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</si>
  <si>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</si>
  <si>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</si>
  <si>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</si>
  <si>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</si>
  <si>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</si>
  <si>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</si>
  <si>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</si>
  <si>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</si>
  <si>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</si>
  <si>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</si>
  <si>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</si>
  <si>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</si>
  <si>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</si>
  <si>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</si>
  <si>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</si>
  <si>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</si>
  <si>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</si>
  <si>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</si>
  <si>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</si>
  <si>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</si>
  <si>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</si>
  <si>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</si>
  <si>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</si>
  <si>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</si>
  <si>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</si>
  <si>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</si>
  <si>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</si>
  <si>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</si>
  <si>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</si>
  <si>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</si>
  <si>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</si>
  <si>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</si>
  <si>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</si>
  <si>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</si>
  <si>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</si>
  <si>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</si>
  <si>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</si>
  <si>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</si>
  <si>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</si>
  <si>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</si>
  <si>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</si>
  <si>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</si>
  <si>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</si>
  <si>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</si>
  <si>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</si>
  <si>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</si>
  <si>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</si>
  <si>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</si>
  <si>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</si>
  <si>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</si>
  <si>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</si>
  <si>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</si>
  <si>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</si>
  <si>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</si>
  <si>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</si>
  <si>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</si>
  <si>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</si>
  <si>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</si>
  <si>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</si>
  <si>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</si>
  <si>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</si>
  <si>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</si>
  <si>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Panevėžio lopšelis-darželis "Dobilas"</t>
  </si>
  <si>
    <t>PAGAL  2019.03.31 D. DUOMENIS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</si>
  <si>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</si>
  <si>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</si>
  <si>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</si>
  <si>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</si>
  <si>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</si>
  <si>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</si>
  <si>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</si>
  <si>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</si>
  <si>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</si>
  <si>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</si>
  <si>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</si>
  <si>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</si>
  <si>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</si>
  <si>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</si>
  <si>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</si>
  <si>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</si>
  <si>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</si>
  <si>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</si>
  <si>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</si>
  <si>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</si>
  <si>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</si>
  <si>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</si>
  <si>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</si>
  <si>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</si>
  <si>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</si>
  <si>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</si>
  <si>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</si>
  <si>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</si>
  <si>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</si>
  <si>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</si>
  <si>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</si>
  <si>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</si>
  <si>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</si>
  <si>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</si>
  <si>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</si>
  <si>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</si>
  <si>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</si>
  <si>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</si>
  <si>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</si>
  <si>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</si>
  <si>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</si>
  <si>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</si>
  <si>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</si>
  <si>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</si>
  <si>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</si>
  <si>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</si>
  <si>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</si>
  <si>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</si>
  <si>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</si>
  <si>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</si>
  <si>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</si>
  <si>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</si>
  <si>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</si>
  <si>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</si>
  <si>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</si>
  <si>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</si>
  <si>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</si>
  <si>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</si>
  <si>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</si>
  <si>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</si>
  <si>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</si>
  <si>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</si>
  <si>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</si>
  <si>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</si>
  <si>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</si>
  <si>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</si>
  <si>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</si>
  <si>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</si>
  <si>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</si>
  <si>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</si>
  <si>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</si>
  <si>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</si>
  <si>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</si>
  <si>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</si>
  <si>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</si>
  <si>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</si>
  <si>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</si>
  <si>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</si>
  <si>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</si>
  <si>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</si>
  <si>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</si>
  <si>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</si>
  <si>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</si>
  <si>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</si>
  <si>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</si>
  <si>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</si>
  <si>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</si>
  <si>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</si>
  <si>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</si>
  <si>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</si>
  <si>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</si>
  <si>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</si>
  <si>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</si>
  <si>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</si>
  <si>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</si>
  <si>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</si>
  <si>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</si>
  <si>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</si>
  <si>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</si>
  <si>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</si>
  <si>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</si>
  <si>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</si>
  <si>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</si>
  <si>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</si>
  <si>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</si>
  <si>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</si>
  <si>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</si>
  <si>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</si>
  <si>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</si>
  <si>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</si>
  <si>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</si>
  <si>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</si>
  <si>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</si>
  <si>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</si>
  <si>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</si>
  <si>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</si>
  <si>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</si>
  <si>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</si>
  <si>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</si>
  <si>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</si>
  <si>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</si>
  <si>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</si>
  <si>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</si>
  <si>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</si>
  <si>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</si>
  <si>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</si>
  <si>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2019.04.15 Nr.  139   </t>
  </si>
  <si>
    <t>Direktoriaus pavaduotoja ugdymui, vaduojanti direktorių</t>
  </si>
  <si>
    <t>Vida Smulkytė</t>
  </si>
  <si>
    <t>Vyr.buhalterė</t>
  </si>
  <si>
    <t>Neringa Dundulienė</t>
  </si>
  <si>
    <t xml:space="preserve">2019.04.15 Nr.   140  </t>
  </si>
  <si>
    <t>Vyr. buhalterė</t>
  </si>
  <si>
    <t>3.1.1.</t>
  </si>
  <si>
    <t>3.1.2.</t>
  </si>
  <si>
    <t>3.2.</t>
  </si>
  <si>
    <t>3.3.</t>
  </si>
  <si>
    <t>3.4.</t>
  </si>
  <si>
    <t>3.4.1.</t>
  </si>
  <si>
    <t>3.4.2.</t>
  </si>
  <si>
    <t>3.7.</t>
  </si>
  <si>
    <t>3.5.</t>
  </si>
  <si>
    <t>3.6.</t>
  </si>
  <si>
    <t>3.7.1.</t>
  </si>
  <si>
    <t>3.7.2.</t>
  </si>
  <si>
    <t>3.7.3.</t>
  </si>
  <si>
    <t>3.7.4.</t>
  </si>
  <si>
    <t>3.8.</t>
  </si>
  <si>
    <t>3.8.1.</t>
  </si>
  <si>
    <t>3.8.2.</t>
  </si>
</sst>
</file>

<file path=xl/styles.xml><?xml version="1.0" encoding="utf-8"?>
<styleSheet xmlns="http://schemas.openxmlformats.org/spreadsheetml/2006/main">
  <fonts count="3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u/>
      <sz val="10"/>
      <name val="Arial"/>
      <family val="2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0" borderId="0" xfId="1" applyAlignment="1">
      <alignment vertical="center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right" vertical="center"/>
    </xf>
    <xf numFmtId="2" fontId="15" fillId="2" borderId="9" xfId="1" applyNumberFormat="1" applyFont="1" applyFill="1" applyBorder="1" applyAlignment="1">
      <alignment horizontal="right" vertical="center"/>
    </xf>
    <xf numFmtId="0" fontId="15" fillId="0" borderId="1" xfId="1" applyFont="1" applyBorder="1" applyAlignment="1">
      <alignment vertical="center"/>
    </xf>
    <xf numFmtId="2" fontId="15" fillId="0" borderId="1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4" fillId="0" borderId="0" xfId="1" applyBorder="1" applyAlignment="1">
      <alignment vertical="center"/>
    </xf>
    <xf numFmtId="0" fontId="15" fillId="0" borderId="14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10" fillId="0" borderId="0" xfId="1" applyFont="1"/>
    <xf numFmtId="0" fontId="16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2" fontId="16" fillId="0" borderId="1" xfId="1" applyNumberFormat="1" applyFont="1" applyFill="1" applyBorder="1" applyAlignment="1">
      <alignment horizontal="justify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4" fillId="3" borderId="0" xfId="1" applyFont="1" applyFill="1" applyBorder="1" applyAlignment="1">
      <alignment horizontal="center"/>
    </xf>
    <xf numFmtId="0" fontId="14" fillId="0" borderId="0" xfId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17" fillId="0" borderId="2" xfId="1" applyFont="1" applyBorder="1" applyAlignment="1">
      <alignment horizontal="left" vertical="center"/>
    </xf>
    <xf numFmtId="0" fontId="28" fillId="0" borderId="3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17" fillId="0" borderId="2" xfId="1" applyFont="1" applyBorder="1" applyAlignment="1">
      <alignment vertical="center" wrapText="1"/>
    </xf>
    <xf numFmtId="0" fontId="28" fillId="0" borderId="3" xfId="1" applyFont="1" applyBorder="1" applyAlignment="1">
      <alignment vertical="center" wrapText="1"/>
    </xf>
    <xf numFmtId="0" fontId="28" fillId="0" borderId="8" xfId="1" applyFont="1" applyBorder="1" applyAlignment="1">
      <alignment vertical="center" wrapText="1"/>
    </xf>
    <xf numFmtId="0" fontId="17" fillId="0" borderId="2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17" fillId="0" borderId="2" xfId="1" applyFont="1" applyBorder="1" applyAlignment="1">
      <alignment horizontal="left" vertical="center" wrapText="1"/>
    </xf>
    <xf numFmtId="0" fontId="15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17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vertical="center"/>
    </xf>
    <xf numFmtId="0" fontId="14" fillId="0" borderId="0" xfId="1" applyAlignment="1">
      <alignment vertical="center"/>
    </xf>
    <xf numFmtId="0" fontId="20" fillId="0" borderId="0" xfId="1" applyFont="1" applyAlignment="1">
      <alignment horizontal="justify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0" fontId="32" fillId="0" borderId="0" xfId="1" applyFont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33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Normal="100" zoomScaleSheetLayoutView="100" workbookViewId="0">
      <selection activeCell="J98" sqref="J9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71" t="s">
        <v>94</v>
      </c>
      <c r="F2" s="172"/>
      <c r="G2" s="172"/>
    </row>
    <row r="3" spans="1:7">
      <c r="E3" s="173" t="s">
        <v>113</v>
      </c>
      <c r="F3" s="174"/>
      <c r="G3" s="174"/>
    </row>
    <row r="5" spans="1:7">
      <c r="A5" s="163" t="s">
        <v>93</v>
      </c>
      <c r="B5" s="164"/>
      <c r="C5" s="164"/>
      <c r="D5" s="164"/>
      <c r="E5" s="164"/>
      <c r="F5" s="160"/>
      <c r="G5" s="160"/>
    </row>
    <row r="6" spans="1:7">
      <c r="A6" s="178"/>
      <c r="B6" s="178"/>
      <c r="C6" s="178"/>
      <c r="D6" s="178"/>
      <c r="E6" s="178"/>
      <c r="F6" s="178"/>
      <c r="G6" s="178"/>
    </row>
    <row r="7" spans="1:7">
      <c r="A7" s="175" t="s">
        <v>134</v>
      </c>
      <c r="B7" s="176"/>
      <c r="C7" s="176"/>
      <c r="D7" s="176"/>
      <c r="E7" s="176"/>
      <c r="F7" s="177"/>
      <c r="G7" s="177"/>
    </row>
    <row r="8" spans="1:7">
      <c r="A8" s="148" t="s">
        <v>114</v>
      </c>
      <c r="B8" s="147"/>
      <c r="C8" s="147"/>
      <c r="D8" s="147"/>
      <c r="E8" s="147"/>
      <c r="F8" s="160"/>
      <c r="G8" s="160"/>
    </row>
    <row r="9" spans="1:7" ht="12.75" customHeight="1">
      <c r="A9" s="148" t="s">
        <v>110</v>
      </c>
      <c r="B9" s="147"/>
      <c r="C9" s="147"/>
      <c r="D9" s="147"/>
      <c r="E9" s="147"/>
      <c r="F9" s="160"/>
      <c r="G9" s="160"/>
    </row>
    <row r="10" spans="1:7">
      <c r="A10" s="145" t="s">
        <v>115</v>
      </c>
      <c r="B10" s="144"/>
      <c r="C10" s="144"/>
      <c r="D10" s="144"/>
      <c r="E10" s="144"/>
      <c r="F10" s="162"/>
      <c r="G10" s="162"/>
    </row>
    <row r="11" spans="1:7">
      <c r="A11" s="162"/>
      <c r="B11" s="162"/>
      <c r="C11" s="162"/>
      <c r="D11" s="162"/>
      <c r="E11" s="162"/>
      <c r="F11" s="162"/>
      <c r="G11" s="162"/>
    </row>
    <row r="12" spans="1:7">
      <c r="A12" s="161"/>
      <c r="B12" s="160"/>
      <c r="C12" s="160"/>
      <c r="D12" s="160"/>
      <c r="E12" s="160"/>
    </row>
    <row r="13" spans="1:7">
      <c r="A13" s="163" t="s">
        <v>0</v>
      </c>
      <c r="B13" s="164"/>
      <c r="C13" s="164"/>
      <c r="D13" s="164"/>
      <c r="E13" s="164"/>
      <c r="F13" s="165"/>
      <c r="G13" s="165"/>
    </row>
    <row r="14" spans="1:7">
      <c r="A14" s="163" t="s">
        <v>135</v>
      </c>
      <c r="B14" s="164"/>
      <c r="C14" s="164"/>
      <c r="D14" s="164"/>
      <c r="E14" s="164"/>
      <c r="F14" s="165"/>
      <c r="G14" s="16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6" t="s">
        <v>267</v>
      </c>
      <c r="B16" s="167"/>
      <c r="C16" s="167"/>
      <c r="D16" s="167"/>
      <c r="E16" s="167"/>
      <c r="F16" s="168"/>
      <c r="G16" s="168"/>
    </row>
    <row r="17" spans="1:7">
      <c r="A17" s="148" t="s">
        <v>1</v>
      </c>
      <c r="B17" s="148"/>
      <c r="C17" s="148"/>
      <c r="D17" s="148"/>
      <c r="E17" s="148"/>
      <c r="F17" s="169"/>
      <c r="G17" s="169"/>
    </row>
    <row r="18" spans="1:7" ht="12.75" customHeight="1">
      <c r="A18" s="8"/>
      <c r="B18" s="9"/>
      <c r="C18" s="9"/>
      <c r="D18" s="170" t="s">
        <v>133</v>
      </c>
      <c r="E18" s="170"/>
      <c r="F18" s="170"/>
      <c r="G18" s="170"/>
    </row>
    <row r="19" spans="1:7" ht="67.5" customHeight="1">
      <c r="A19" s="3" t="s">
        <v>2</v>
      </c>
      <c r="B19" s="157" t="s">
        <v>3</v>
      </c>
      <c r="C19" s="158"/>
      <c r="D19" s="15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157464.43999999997</v>
      </c>
      <c r="G20" s="87">
        <f>SUM(G21,G27,G38,G39)</f>
        <v>158502.74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1059.33</v>
      </c>
      <c r="G21" s="88">
        <f>SUM(G22:G26)</f>
        <v>1134.1500000000001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 t="s">
        <v>269</v>
      </c>
      <c r="F23" s="88">
        <v>1059.33</v>
      </c>
      <c r="G23" s="88">
        <v>1134.1500000000001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270</v>
      </c>
      <c r="F27" s="88">
        <f>SUM(F28:F37)</f>
        <v>156405.10999999999</v>
      </c>
      <c r="G27" s="88">
        <f>SUM(G28:G37)</f>
        <v>157368.59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144329.19</v>
      </c>
      <c r="G29" s="88">
        <v>145011.15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8093.5599999999977</v>
      </c>
      <c r="G30" s="88">
        <v>8208.3099999999977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3982.3599999999997</v>
      </c>
      <c r="G32" s="88">
        <v>4149.1299999999992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82949.440000000017</v>
      </c>
      <c r="G41" s="87">
        <f>SUM(G42,G48,G49,G56,G57)</f>
        <v>35925.82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957.84</v>
      </c>
      <c r="G42" s="88">
        <f>SUM(G43:G47)</f>
        <v>1101.06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 t="s">
        <v>271</v>
      </c>
      <c r="F44" s="88">
        <v>957.84</v>
      </c>
      <c r="G44" s="88">
        <v>1101.06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9" t="s">
        <v>103</v>
      </c>
      <c r="D47" s="15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272</v>
      </c>
      <c r="F48" s="88">
        <v>324.10000000000002</v>
      </c>
      <c r="G48" s="88">
        <v>90.38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273</v>
      </c>
      <c r="F49" s="88">
        <f>SUM(F50:F55)</f>
        <v>73917.150000000009</v>
      </c>
      <c r="G49" s="88">
        <f>SUM(G50:G55)</f>
        <v>32324.34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9" t="s">
        <v>89</v>
      </c>
      <c r="D53" s="150"/>
      <c r="E53" s="30" t="s">
        <v>274</v>
      </c>
      <c r="F53" s="88">
        <v>1505.86</v>
      </c>
      <c r="G53" s="88">
        <v>988.06999999999994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30" t="s">
        <v>275</v>
      </c>
      <c r="F54" s="88">
        <f>67834.91+4576.38</f>
        <v>72411.290000000008</v>
      </c>
      <c r="G54" s="88">
        <f>27735.18+3601.09</f>
        <v>31336.27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277</v>
      </c>
      <c r="F57" s="88">
        <v>7750.35</v>
      </c>
      <c r="G57" s="88">
        <v>2410.04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240413.88</v>
      </c>
      <c r="G58" s="88">
        <f>SUM(G20,G40,G41)</f>
        <v>194428.56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278</v>
      </c>
      <c r="F59" s="87">
        <f>SUM(F60:F63)</f>
        <v>164762.46</v>
      </c>
      <c r="G59" s="87">
        <f>SUM(G60:G63)</f>
        <v>160550.38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2423.9700000000012</v>
      </c>
      <c r="G60" s="88">
        <v>2400.3099999999977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160109.99</v>
      </c>
      <c r="G61" s="88">
        <v>155623.38</v>
      </c>
    </row>
    <row r="62" spans="1:7" s="12" customFormat="1" ht="12.75" customHeight="1">
      <c r="A62" s="30" t="s">
        <v>36</v>
      </c>
      <c r="B62" s="151" t="s">
        <v>104</v>
      </c>
      <c r="C62" s="152"/>
      <c r="D62" s="153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2228.5</v>
      </c>
      <c r="G63" s="88">
        <v>2526.6900000000005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 t="s">
        <v>276</v>
      </c>
      <c r="F64" s="87">
        <f>SUM(F65,F69)</f>
        <v>69851.12000000001</v>
      </c>
      <c r="G64" s="87">
        <f>SUM(G65,G69)</f>
        <v>29307.22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69851.12000000001</v>
      </c>
      <c r="G69" s="88">
        <f>SUM(G70:G75,G78:G83)</f>
        <v>29307.22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 t="s">
        <v>279</v>
      </c>
      <c r="F80" s="88">
        <v>5263.07</v>
      </c>
      <c r="G80" s="88">
        <v>1923.6100000000001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30" t="s">
        <v>280</v>
      </c>
      <c r="F81" s="88">
        <v>37243.620000000017</v>
      </c>
      <c r="G81" s="88">
        <v>6.67</v>
      </c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30" t="s">
        <v>281</v>
      </c>
      <c r="F82" s="88">
        <v>26472.76</v>
      </c>
      <c r="G82" s="88">
        <v>26472.760000000002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2" t="s">
        <v>282</v>
      </c>
      <c r="F83" s="88">
        <v>871.67</v>
      </c>
      <c r="G83" s="88">
        <v>904.18000000000006</v>
      </c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5800.3000000000256</v>
      </c>
      <c r="G84" s="87">
        <f>SUM(G85,G86,G89,G90)</f>
        <v>4570.96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 t="s">
        <v>283</v>
      </c>
      <c r="F90" s="88">
        <f>SUM(F91,F92)</f>
        <v>5800.3000000000256</v>
      </c>
      <c r="G90" s="88">
        <f>SUM(G91,G92)</f>
        <v>4570.96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 t="s">
        <v>284</v>
      </c>
      <c r="F91" s="88">
        <v>1229.3400000000256</v>
      </c>
      <c r="G91" s="88">
        <v>-306.89999999999998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 t="s">
        <v>285</v>
      </c>
      <c r="F92" s="88">
        <v>4570.96</v>
      </c>
      <c r="G92" s="88">
        <v>4877.8599999999997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4" t="s">
        <v>121</v>
      </c>
      <c r="C94" s="155"/>
      <c r="D94" s="150"/>
      <c r="E94" s="30"/>
      <c r="F94" s="89">
        <f>SUM(F59,F64,F84,F93)</f>
        <v>240413.88000000003</v>
      </c>
      <c r="G94" s="89">
        <f>SUM(G59,G64,G84,G93)</f>
        <v>194428.56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220" t="s">
        <v>263</v>
      </c>
      <c r="B96" s="220"/>
      <c r="C96" s="220"/>
      <c r="D96" s="220"/>
      <c r="E96" s="91"/>
      <c r="F96" s="219" t="s">
        <v>264</v>
      </c>
      <c r="G96" s="219"/>
    </row>
    <row r="97" spans="1:8" s="12" customFormat="1" ht="12.75" customHeight="1">
      <c r="A97" s="156" t="s">
        <v>130</v>
      </c>
      <c r="B97" s="156"/>
      <c r="C97" s="156"/>
      <c r="D97" s="156"/>
      <c r="E97" s="42" t="s">
        <v>131</v>
      </c>
      <c r="F97" s="148" t="s">
        <v>112</v>
      </c>
      <c r="G97" s="14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217" t="s">
        <v>268</v>
      </c>
      <c r="B99" s="217"/>
      <c r="C99" s="217"/>
      <c r="D99" s="217"/>
      <c r="E99" s="92"/>
      <c r="F99" s="218" t="s">
        <v>266</v>
      </c>
      <c r="G99" s="218"/>
    </row>
    <row r="100" spans="1:8" s="12" customFormat="1" ht="12.75" customHeight="1">
      <c r="A100" s="146" t="s">
        <v>132</v>
      </c>
      <c r="B100" s="146"/>
      <c r="C100" s="146"/>
      <c r="D100" s="146"/>
      <c r="E100" s="61" t="s">
        <v>131</v>
      </c>
      <c r="F100" s="145" t="s">
        <v>112</v>
      </c>
      <c r="G100" s="145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topLeftCell="A4" zoomScaleNormal="100" zoomScaleSheetLayoutView="100" workbookViewId="0">
      <selection activeCell="A63" sqref="A63:F63"/>
    </sheetView>
  </sheetViews>
  <sheetFormatPr defaultRowHeight="12.75"/>
  <cols>
    <col min="1" max="1" width="8" style="93" customWidth="1"/>
    <col min="2" max="2" width="1.5703125" style="93" hidden="1" customWidth="1"/>
    <col min="3" max="3" width="30.140625" style="93" customWidth="1"/>
    <col min="4" max="4" width="18.28515625" style="93" customWidth="1"/>
    <col min="5" max="5" width="0" style="93" hidden="1" customWidth="1"/>
    <col min="6" max="6" width="11.7109375" style="93" customWidth="1"/>
    <col min="7" max="7" width="13.140625" style="93" customWidth="1"/>
    <col min="8" max="8" width="14.7109375" style="93" customWidth="1"/>
    <col min="9" max="9" width="15.85546875" style="93" customWidth="1"/>
    <col min="10" max="16384" width="9.140625" style="93"/>
  </cols>
  <sheetData>
    <row r="1" spans="1:9">
      <c r="G1" s="94"/>
      <c r="H1" s="94"/>
    </row>
    <row r="2" spans="1:9" ht="15.75">
      <c r="D2" s="95"/>
      <c r="G2" s="96" t="s">
        <v>136</v>
      </c>
      <c r="H2" s="97"/>
      <c r="I2" s="97"/>
    </row>
    <row r="3" spans="1:9" ht="15.75">
      <c r="G3" s="96" t="s">
        <v>113</v>
      </c>
      <c r="H3" s="97"/>
      <c r="I3" s="97"/>
    </row>
    <row r="5" spans="1:9" ht="15.75">
      <c r="A5" s="209" t="s">
        <v>137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10" t="s">
        <v>138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11" t="s">
        <v>134</v>
      </c>
      <c r="B7" s="212"/>
      <c r="C7" s="212"/>
      <c r="D7" s="212"/>
      <c r="E7" s="212"/>
      <c r="F7" s="212"/>
      <c r="G7" s="212"/>
      <c r="H7" s="212"/>
      <c r="I7" s="212"/>
    </row>
    <row r="8" spans="1:9" ht="15">
      <c r="A8" s="199" t="s">
        <v>139</v>
      </c>
      <c r="B8" s="200"/>
      <c r="C8" s="200"/>
      <c r="D8" s="200"/>
      <c r="E8" s="200"/>
      <c r="F8" s="200"/>
      <c r="G8" s="200"/>
      <c r="H8" s="200"/>
      <c r="I8" s="200"/>
    </row>
    <row r="9" spans="1:9" ht="15">
      <c r="A9" s="199" t="s">
        <v>140</v>
      </c>
      <c r="B9" s="200"/>
      <c r="C9" s="200"/>
      <c r="D9" s="200"/>
      <c r="E9" s="200"/>
      <c r="F9" s="200"/>
      <c r="G9" s="200"/>
      <c r="H9" s="200"/>
      <c r="I9" s="200"/>
    </row>
    <row r="10" spans="1:9" ht="15">
      <c r="A10" s="199" t="s">
        <v>141</v>
      </c>
      <c r="B10" s="200"/>
      <c r="C10" s="200"/>
      <c r="D10" s="200"/>
      <c r="E10" s="200"/>
      <c r="F10" s="200"/>
      <c r="G10" s="200"/>
      <c r="H10" s="200"/>
      <c r="I10" s="200"/>
    </row>
    <row r="11" spans="1:9" ht="15">
      <c r="A11" s="199" t="s">
        <v>142</v>
      </c>
      <c r="B11" s="204"/>
      <c r="C11" s="204"/>
      <c r="D11" s="204"/>
      <c r="E11" s="204"/>
      <c r="F11" s="204"/>
      <c r="G11" s="204"/>
      <c r="H11" s="204"/>
      <c r="I11" s="204"/>
    </row>
    <row r="12" spans="1:9" ht="15">
      <c r="A12" s="205"/>
      <c r="B12" s="200"/>
      <c r="C12" s="200"/>
      <c r="D12" s="200"/>
      <c r="E12" s="200"/>
      <c r="F12" s="200"/>
      <c r="G12" s="200"/>
      <c r="H12" s="200"/>
      <c r="I12" s="200"/>
    </row>
    <row r="13" spans="1:9" ht="15">
      <c r="A13" s="206" t="s">
        <v>143</v>
      </c>
      <c r="B13" s="207"/>
      <c r="C13" s="207"/>
      <c r="D13" s="207"/>
      <c r="E13" s="207"/>
      <c r="F13" s="207"/>
      <c r="G13" s="207"/>
      <c r="H13" s="207"/>
      <c r="I13" s="207"/>
    </row>
    <row r="14" spans="1:9" ht="15">
      <c r="A14" s="199"/>
      <c r="B14" s="200"/>
      <c r="C14" s="200"/>
      <c r="D14" s="200"/>
      <c r="E14" s="200"/>
      <c r="F14" s="200"/>
      <c r="G14" s="200"/>
      <c r="H14" s="200"/>
      <c r="I14" s="200"/>
    </row>
    <row r="15" spans="1:9" ht="15">
      <c r="A15" s="206" t="s">
        <v>135</v>
      </c>
      <c r="B15" s="207"/>
      <c r="C15" s="207"/>
      <c r="D15" s="207"/>
      <c r="E15" s="207"/>
      <c r="F15" s="207"/>
      <c r="G15" s="207"/>
      <c r="H15" s="207"/>
      <c r="I15" s="207"/>
    </row>
    <row r="16" spans="1:9" ht="9.75" customHeight="1">
      <c r="A16" s="98"/>
      <c r="B16" s="99"/>
      <c r="C16" s="99"/>
      <c r="D16" s="99"/>
      <c r="E16" s="99"/>
      <c r="F16" s="99"/>
      <c r="G16" s="99"/>
      <c r="H16" s="99"/>
      <c r="I16" s="99"/>
    </row>
    <row r="17" spans="1:9" ht="15">
      <c r="A17" s="208" t="s">
        <v>262</v>
      </c>
      <c r="B17" s="200"/>
      <c r="C17" s="200"/>
      <c r="D17" s="200"/>
      <c r="E17" s="200"/>
      <c r="F17" s="200"/>
      <c r="G17" s="200"/>
      <c r="H17" s="200"/>
      <c r="I17" s="200"/>
    </row>
    <row r="18" spans="1:9" ht="15">
      <c r="A18" s="199" t="s">
        <v>1</v>
      </c>
      <c r="B18" s="200"/>
      <c r="C18" s="200"/>
      <c r="D18" s="200"/>
      <c r="E18" s="200"/>
      <c r="F18" s="200"/>
      <c r="G18" s="200"/>
      <c r="H18" s="200"/>
      <c r="I18" s="200"/>
    </row>
    <row r="19" spans="1:9" s="99" customFormat="1" ht="15">
      <c r="A19" s="201" t="s">
        <v>144</v>
      </c>
      <c r="B19" s="200"/>
      <c r="C19" s="200"/>
      <c r="D19" s="200"/>
      <c r="E19" s="200"/>
      <c r="F19" s="200"/>
      <c r="G19" s="200"/>
      <c r="H19" s="200"/>
      <c r="I19" s="200"/>
    </row>
    <row r="20" spans="1:9" s="101" customFormat="1" ht="50.1" customHeight="1">
      <c r="A20" s="202" t="s">
        <v>2</v>
      </c>
      <c r="B20" s="202"/>
      <c r="C20" s="202" t="s">
        <v>3</v>
      </c>
      <c r="D20" s="195"/>
      <c r="E20" s="195"/>
      <c r="F20" s="195"/>
      <c r="G20" s="100" t="s">
        <v>145</v>
      </c>
      <c r="H20" s="100" t="s">
        <v>146</v>
      </c>
      <c r="I20" s="100" t="s">
        <v>147</v>
      </c>
    </row>
    <row r="21" spans="1:9" ht="15.75">
      <c r="A21" s="102" t="s">
        <v>7</v>
      </c>
      <c r="B21" s="103" t="s">
        <v>148</v>
      </c>
      <c r="C21" s="198" t="s">
        <v>148</v>
      </c>
      <c r="D21" s="203"/>
      <c r="E21" s="203"/>
      <c r="F21" s="203"/>
      <c r="G21" s="104"/>
      <c r="H21" s="105">
        <f>SUM(H22,H27,H28)</f>
        <v>146360.23000000001</v>
      </c>
      <c r="I21" s="105">
        <f>SUM(I22,I27,I28)</f>
        <v>137674.43</v>
      </c>
    </row>
    <row r="22" spans="1:9" ht="15.75">
      <c r="A22" s="106" t="s">
        <v>9</v>
      </c>
      <c r="B22" s="107" t="s">
        <v>149</v>
      </c>
      <c r="C22" s="197" t="s">
        <v>149</v>
      </c>
      <c r="D22" s="197"/>
      <c r="E22" s="197"/>
      <c r="F22" s="197"/>
      <c r="G22" s="108"/>
      <c r="H22" s="109">
        <f>SUM(H23:H26)</f>
        <v>133249.85</v>
      </c>
      <c r="I22" s="109">
        <f>SUM(I23:I26)</f>
        <v>124694.29</v>
      </c>
    </row>
    <row r="23" spans="1:9" ht="15.75">
      <c r="A23" s="106" t="s">
        <v>150</v>
      </c>
      <c r="B23" s="107" t="s">
        <v>60</v>
      </c>
      <c r="C23" s="197" t="s">
        <v>60</v>
      </c>
      <c r="D23" s="197"/>
      <c r="E23" s="197"/>
      <c r="F23" s="197"/>
      <c r="G23" s="108"/>
      <c r="H23" s="110">
        <v>37709.99</v>
      </c>
      <c r="I23" s="110">
        <v>34485.79</v>
      </c>
    </row>
    <row r="24" spans="1:9" ht="15.75">
      <c r="A24" s="106" t="s">
        <v>151</v>
      </c>
      <c r="B24" s="111" t="s">
        <v>152</v>
      </c>
      <c r="C24" s="194" t="s">
        <v>152</v>
      </c>
      <c r="D24" s="194"/>
      <c r="E24" s="194"/>
      <c r="F24" s="194"/>
      <c r="G24" s="108"/>
      <c r="H24" s="110">
        <v>94331.94</v>
      </c>
      <c r="I24" s="110">
        <v>87867.23</v>
      </c>
    </row>
    <row r="25" spans="1:9" ht="15.75">
      <c r="A25" s="106" t="s">
        <v>153</v>
      </c>
      <c r="B25" s="107" t="s">
        <v>154</v>
      </c>
      <c r="C25" s="194" t="s">
        <v>154</v>
      </c>
      <c r="D25" s="194"/>
      <c r="E25" s="194"/>
      <c r="F25" s="194"/>
      <c r="G25" s="108"/>
      <c r="H25" s="110"/>
      <c r="I25" s="110"/>
    </row>
    <row r="26" spans="1:9" ht="15.75">
      <c r="A26" s="106" t="s">
        <v>155</v>
      </c>
      <c r="B26" s="111" t="s">
        <v>156</v>
      </c>
      <c r="C26" s="194" t="s">
        <v>156</v>
      </c>
      <c r="D26" s="194"/>
      <c r="E26" s="194"/>
      <c r="F26" s="194"/>
      <c r="G26" s="108"/>
      <c r="H26" s="110">
        <v>1207.92</v>
      </c>
      <c r="I26" s="110">
        <v>2341.27</v>
      </c>
    </row>
    <row r="27" spans="1:9" ht="15.75">
      <c r="A27" s="106" t="s">
        <v>16</v>
      </c>
      <c r="B27" s="107" t="s">
        <v>157</v>
      </c>
      <c r="C27" s="194" t="s">
        <v>157</v>
      </c>
      <c r="D27" s="194"/>
      <c r="E27" s="194"/>
      <c r="F27" s="194"/>
      <c r="G27" s="108"/>
      <c r="H27" s="109"/>
      <c r="I27" s="112"/>
    </row>
    <row r="28" spans="1:9" ht="15.75">
      <c r="A28" s="106" t="s">
        <v>36</v>
      </c>
      <c r="B28" s="107" t="s">
        <v>158</v>
      </c>
      <c r="C28" s="194" t="s">
        <v>158</v>
      </c>
      <c r="D28" s="194"/>
      <c r="E28" s="194"/>
      <c r="F28" s="194"/>
      <c r="G28" s="108"/>
      <c r="H28" s="109">
        <f>SUM(H29)+SUM(H30)</f>
        <v>13110.380000000001</v>
      </c>
      <c r="I28" s="109">
        <f>SUM(I29)+SUM(I30)</f>
        <v>12980.14</v>
      </c>
    </row>
    <row r="29" spans="1:9" ht="15.75">
      <c r="A29" s="106" t="s">
        <v>159</v>
      </c>
      <c r="B29" s="111" t="s">
        <v>160</v>
      </c>
      <c r="C29" s="194" t="s">
        <v>160</v>
      </c>
      <c r="D29" s="194"/>
      <c r="E29" s="194"/>
      <c r="F29" s="194"/>
      <c r="G29" s="108"/>
      <c r="H29" s="110">
        <f>13241.36-130.98</f>
        <v>13110.380000000001</v>
      </c>
      <c r="I29" s="110">
        <v>12980.14</v>
      </c>
    </row>
    <row r="30" spans="1:9" ht="15.75">
      <c r="A30" s="106" t="s">
        <v>161</v>
      </c>
      <c r="B30" s="111" t="s">
        <v>162</v>
      </c>
      <c r="C30" s="194" t="s">
        <v>162</v>
      </c>
      <c r="D30" s="194"/>
      <c r="E30" s="194"/>
      <c r="F30" s="194"/>
      <c r="G30" s="108"/>
      <c r="H30" s="110"/>
      <c r="I30" s="110"/>
    </row>
    <row r="31" spans="1:9" ht="15.75">
      <c r="A31" s="102" t="s">
        <v>45</v>
      </c>
      <c r="B31" s="103" t="s">
        <v>163</v>
      </c>
      <c r="C31" s="198" t="s">
        <v>163</v>
      </c>
      <c r="D31" s="198"/>
      <c r="E31" s="198"/>
      <c r="F31" s="198"/>
      <c r="G31" s="104"/>
      <c r="H31" s="105">
        <f>SUM(H32:H45)</f>
        <v>145261.87</v>
      </c>
      <c r="I31" s="105">
        <f>SUM(I32:I45)</f>
        <v>137304.34</v>
      </c>
    </row>
    <row r="32" spans="1:9" ht="15.75">
      <c r="A32" s="106" t="s">
        <v>9</v>
      </c>
      <c r="B32" s="107" t="s">
        <v>164</v>
      </c>
      <c r="C32" s="194" t="s">
        <v>165</v>
      </c>
      <c r="D32" s="196"/>
      <c r="E32" s="196"/>
      <c r="F32" s="196"/>
      <c r="G32" s="108"/>
      <c r="H32" s="110">
        <v>113918.26999999999</v>
      </c>
      <c r="I32" s="110">
        <v>105632.89</v>
      </c>
    </row>
    <row r="33" spans="1:9" ht="15.75">
      <c r="A33" s="106" t="s">
        <v>16</v>
      </c>
      <c r="B33" s="107" t="s">
        <v>166</v>
      </c>
      <c r="C33" s="194" t="s">
        <v>167</v>
      </c>
      <c r="D33" s="196"/>
      <c r="E33" s="196"/>
      <c r="F33" s="196"/>
      <c r="G33" s="108"/>
      <c r="H33" s="110">
        <v>1038.3</v>
      </c>
      <c r="I33" s="110">
        <v>1137.4000000000001</v>
      </c>
    </row>
    <row r="34" spans="1:9" ht="15.75">
      <c r="A34" s="106" t="s">
        <v>36</v>
      </c>
      <c r="B34" s="107" t="s">
        <v>168</v>
      </c>
      <c r="C34" s="194" t="s">
        <v>169</v>
      </c>
      <c r="D34" s="196"/>
      <c r="E34" s="196"/>
      <c r="F34" s="196"/>
      <c r="G34" s="108"/>
      <c r="H34" s="110">
        <v>11117.48</v>
      </c>
      <c r="I34" s="110">
        <v>12346.27</v>
      </c>
    </row>
    <row r="35" spans="1:9" ht="15.75">
      <c r="A35" s="106" t="s">
        <v>44</v>
      </c>
      <c r="B35" s="107" t="s">
        <v>170</v>
      </c>
      <c r="C35" s="197" t="s">
        <v>171</v>
      </c>
      <c r="D35" s="196"/>
      <c r="E35" s="196"/>
      <c r="F35" s="196"/>
      <c r="G35" s="108"/>
      <c r="H35" s="110"/>
      <c r="I35" s="110"/>
    </row>
    <row r="36" spans="1:9" ht="15.75">
      <c r="A36" s="106" t="s">
        <v>55</v>
      </c>
      <c r="B36" s="107" t="s">
        <v>172</v>
      </c>
      <c r="C36" s="197" t="s">
        <v>173</v>
      </c>
      <c r="D36" s="196"/>
      <c r="E36" s="196"/>
      <c r="F36" s="196"/>
      <c r="G36" s="108"/>
      <c r="H36" s="110"/>
      <c r="I36" s="110"/>
    </row>
    <row r="37" spans="1:9" ht="15.75">
      <c r="A37" s="106" t="s">
        <v>174</v>
      </c>
      <c r="B37" s="107" t="s">
        <v>175</v>
      </c>
      <c r="C37" s="197" t="s">
        <v>176</v>
      </c>
      <c r="D37" s="196"/>
      <c r="E37" s="196"/>
      <c r="F37" s="196"/>
      <c r="G37" s="108"/>
      <c r="H37" s="110">
        <v>143.42000000000002</v>
      </c>
      <c r="I37" s="110">
        <v>431.52</v>
      </c>
    </row>
    <row r="38" spans="1:9" ht="15.75">
      <c r="A38" s="106" t="s">
        <v>177</v>
      </c>
      <c r="B38" s="107" t="s">
        <v>178</v>
      </c>
      <c r="C38" s="197" t="s">
        <v>179</v>
      </c>
      <c r="D38" s="196"/>
      <c r="E38" s="196"/>
      <c r="F38" s="196"/>
      <c r="G38" s="108"/>
      <c r="H38" s="110">
        <v>1905.03</v>
      </c>
      <c r="I38" s="110">
        <v>172.27</v>
      </c>
    </row>
    <row r="39" spans="1:9" ht="15.75">
      <c r="A39" s="106" t="s">
        <v>180</v>
      </c>
      <c r="B39" s="107" t="s">
        <v>181</v>
      </c>
      <c r="C39" s="194" t="s">
        <v>181</v>
      </c>
      <c r="D39" s="196"/>
      <c r="E39" s="196"/>
      <c r="F39" s="196"/>
      <c r="G39" s="108"/>
      <c r="H39" s="110"/>
      <c r="I39" s="110"/>
    </row>
    <row r="40" spans="1:9" ht="15.75">
      <c r="A40" s="106" t="s">
        <v>182</v>
      </c>
      <c r="B40" s="107" t="s">
        <v>183</v>
      </c>
      <c r="C40" s="197" t="s">
        <v>183</v>
      </c>
      <c r="D40" s="196"/>
      <c r="E40" s="196"/>
      <c r="F40" s="196"/>
      <c r="G40" s="108"/>
      <c r="H40" s="110">
        <v>15378.74</v>
      </c>
      <c r="I40" s="110">
        <v>15644.68</v>
      </c>
    </row>
    <row r="41" spans="1:9" ht="15.75" customHeight="1">
      <c r="A41" s="106" t="s">
        <v>184</v>
      </c>
      <c r="B41" s="107" t="s">
        <v>185</v>
      </c>
      <c r="C41" s="194" t="s">
        <v>186</v>
      </c>
      <c r="D41" s="195"/>
      <c r="E41" s="195"/>
      <c r="F41" s="195"/>
      <c r="G41" s="108"/>
      <c r="H41" s="110"/>
      <c r="I41" s="110"/>
    </row>
    <row r="42" spans="1:9" ht="15.75" customHeight="1">
      <c r="A42" s="106" t="s">
        <v>187</v>
      </c>
      <c r="B42" s="107" t="s">
        <v>188</v>
      </c>
      <c r="C42" s="194" t="s">
        <v>189</v>
      </c>
      <c r="D42" s="196"/>
      <c r="E42" s="196"/>
      <c r="F42" s="196"/>
      <c r="G42" s="108"/>
      <c r="H42" s="110"/>
      <c r="I42" s="110"/>
    </row>
    <row r="43" spans="1:9" ht="15.75">
      <c r="A43" s="106" t="s">
        <v>190</v>
      </c>
      <c r="B43" s="107" t="s">
        <v>191</v>
      </c>
      <c r="C43" s="194" t="s">
        <v>192</v>
      </c>
      <c r="D43" s="196"/>
      <c r="E43" s="196"/>
      <c r="F43" s="196"/>
      <c r="G43" s="108"/>
      <c r="H43" s="110"/>
      <c r="I43" s="110"/>
    </row>
    <row r="44" spans="1:9" ht="15.75">
      <c r="A44" s="106" t="s">
        <v>193</v>
      </c>
      <c r="B44" s="107" t="s">
        <v>194</v>
      </c>
      <c r="C44" s="194" t="s">
        <v>195</v>
      </c>
      <c r="D44" s="196"/>
      <c r="E44" s="196"/>
      <c r="F44" s="196"/>
      <c r="G44" s="108"/>
      <c r="H44" s="110">
        <v>1760.63</v>
      </c>
      <c r="I44" s="110">
        <v>1939.31</v>
      </c>
    </row>
    <row r="45" spans="1:9" ht="15.75">
      <c r="A45" s="106" t="s">
        <v>196</v>
      </c>
      <c r="B45" s="107" t="s">
        <v>197</v>
      </c>
      <c r="C45" s="190" t="s">
        <v>198</v>
      </c>
      <c r="D45" s="191"/>
      <c r="E45" s="191"/>
      <c r="F45" s="192"/>
      <c r="G45" s="108"/>
      <c r="H45" s="110"/>
      <c r="I45" s="110"/>
    </row>
    <row r="46" spans="1:9" ht="15.75">
      <c r="A46" s="103" t="s">
        <v>47</v>
      </c>
      <c r="B46" s="113" t="s">
        <v>199</v>
      </c>
      <c r="C46" s="183" t="s">
        <v>199</v>
      </c>
      <c r="D46" s="184"/>
      <c r="E46" s="184"/>
      <c r="F46" s="185"/>
      <c r="G46" s="104"/>
      <c r="H46" s="105">
        <f>H21-H31</f>
        <v>1098.3600000000151</v>
      </c>
      <c r="I46" s="105">
        <f>I21-I31</f>
        <v>370.08999999999651</v>
      </c>
    </row>
    <row r="47" spans="1:9" ht="15.75">
      <c r="A47" s="103" t="s">
        <v>58</v>
      </c>
      <c r="B47" s="103" t="s">
        <v>200</v>
      </c>
      <c r="C47" s="189" t="s">
        <v>200</v>
      </c>
      <c r="D47" s="184"/>
      <c r="E47" s="184"/>
      <c r="F47" s="185"/>
      <c r="G47" s="114"/>
      <c r="H47" s="105">
        <f>IF(TYPE(H48)=1,H48,0)-IF(TYPE(H49)=1,H49,0)-IF(TYPE(H50)=1,H50,0)</f>
        <v>130.97999999999999</v>
      </c>
      <c r="I47" s="105">
        <f>IF(TYPE(I48)=1,I48,0)-IF(TYPE(I49)=1,I49,0)-IF(TYPE(I50)=1,I50,0)</f>
        <v>0</v>
      </c>
    </row>
    <row r="48" spans="1:9" ht="15.75">
      <c r="A48" s="111" t="s">
        <v>201</v>
      </c>
      <c r="B48" s="107" t="s">
        <v>202</v>
      </c>
      <c r="C48" s="190" t="s">
        <v>203</v>
      </c>
      <c r="D48" s="191"/>
      <c r="E48" s="191"/>
      <c r="F48" s="192"/>
      <c r="G48" s="115"/>
      <c r="H48" s="109">
        <v>130.97999999999999</v>
      </c>
      <c r="I48" s="110"/>
    </row>
    <row r="49" spans="1:9" ht="15.75">
      <c r="A49" s="111" t="s">
        <v>16</v>
      </c>
      <c r="B49" s="107" t="s">
        <v>204</v>
      </c>
      <c r="C49" s="190" t="s">
        <v>204</v>
      </c>
      <c r="D49" s="191"/>
      <c r="E49" s="191"/>
      <c r="F49" s="192"/>
      <c r="G49" s="115"/>
      <c r="H49" s="110"/>
      <c r="I49" s="110"/>
    </row>
    <row r="50" spans="1:9" ht="15.75">
      <c r="A50" s="111" t="s">
        <v>205</v>
      </c>
      <c r="B50" s="107" t="s">
        <v>206</v>
      </c>
      <c r="C50" s="190" t="s">
        <v>207</v>
      </c>
      <c r="D50" s="191"/>
      <c r="E50" s="191"/>
      <c r="F50" s="192"/>
      <c r="G50" s="115"/>
      <c r="H50" s="110"/>
      <c r="I50" s="110"/>
    </row>
    <row r="51" spans="1:9" ht="15.75">
      <c r="A51" s="103" t="s">
        <v>63</v>
      </c>
      <c r="B51" s="113" t="s">
        <v>208</v>
      </c>
      <c r="C51" s="183" t="s">
        <v>208</v>
      </c>
      <c r="D51" s="184"/>
      <c r="E51" s="184"/>
      <c r="F51" s="185"/>
      <c r="G51" s="114"/>
      <c r="H51" s="110"/>
      <c r="I51" s="110"/>
    </row>
    <row r="52" spans="1:9" ht="30" customHeight="1">
      <c r="A52" s="103" t="s">
        <v>75</v>
      </c>
      <c r="B52" s="113" t="s">
        <v>209</v>
      </c>
      <c r="C52" s="193" t="s">
        <v>209</v>
      </c>
      <c r="D52" s="187"/>
      <c r="E52" s="187"/>
      <c r="F52" s="188"/>
      <c r="G52" s="114"/>
      <c r="H52" s="110"/>
      <c r="I52" s="110"/>
    </row>
    <row r="53" spans="1:9" ht="15.75">
      <c r="A53" s="103" t="s">
        <v>87</v>
      </c>
      <c r="B53" s="113" t="s">
        <v>210</v>
      </c>
      <c r="C53" s="183" t="s">
        <v>210</v>
      </c>
      <c r="D53" s="184"/>
      <c r="E53" s="184"/>
      <c r="F53" s="185"/>
      <c r="G53" s="114"/>
      <c r="H53" s="110"/>
      <c r="I53" s="110"/>
    </row>
    <row r="54" spans="1:9" ht="30" customHeight="1">
      <c r="A54" s="103" t="s">
        <v>211</v>
      </c>
      <c r="B54" s="103" t="s">
        <v>212</v>
      </c>
      <c r="C54" s="186" t="s">
        <v>212</v>
      </c>
      <c r="D54" s="187"/>
      <c r="E54" s="187"/>
      <c r="F54" s="188"/>
      <c r="G54" s="114"/>
      <c r="H54" s="105">
        <f>SUM(H46,H47,H51,H52,H53)</f>
        <v>1229.3400000000152</v>
      </c>
      <c r="I54" s="105">
        <f>SUM(I46,I47,I51,I52,I53)</f>
        <v>370.08999999999651</v>
      </c>
    </row>
    <row r="55" spans="1:9" ht="15.75">
      <c r="A55" s="103" t="s">
        <v>9</v>
      </c>
      <c r="B55" s="103" t="s">
        <v>213</v>
      </c>
      <c r="C55" s="189" t="s">
        <v>213</v>
      </c>
      <c r="D55" s="184"/>
      <c r="E55" s="184"/>
      <c r="F55" s="185"/>
      <c r="G55" s="114"/>
      <c r="H55" s="110"/>
      <c r="I55" s="110"/>
    </row>
    <row r="56" spans="1:9" ht="15.75">
      <c r="A56" s="103" t="s">
        <v>214</v>
      </c>
      <c r="B56" s="113" t="s">
        <v>215</v>
      </c>
      <c r="C56" s="183" t="s">
        <v>215</v>
      </c>
      <c r="D56" s="184"/>
      <c r="E56" s="184"/>
      <c r="F56" s="185"/>
      <c r="G56" s="114"/>
      <c r="H56" s="105">
        <f>SUM(H54,H55)</f>
        <v>1229.3400000000152</v>
      </c>
      <c r="I56" s="105">
        <f>SUM(I54,I55)</f>
        <v>370.08999999999651</v>
      </c>
    </row>
    <row r="57" spans="1:9" ht="15.75">
      <c r="A57" s="111" t="s">
        <v>9</v>
      </c>
      <c r="B57" s="107" t="s">
        <v>216</v>
      </c>
      <c r="C57" s="190" t="s">
        <v>216</v>
      </c>
      <c r="D57" s="191"/>
      <c r="E57" s="191"/>
      <c r="F57" s="192"/>
      <c r="G57" s="115"/>
      <c r="H57" s="109"/>
      <c r="I57" s="109"/>
    </row>
    <row r="58" spans="1:9" ht="15.75">
      <c r="A58" s="111" t="s">
        <v>16</v>
      </c>
      <c r="B58" s="107" t="s">
        <v>217</v>
      </c>
      <c r="C58" s="190" t="s">
        <v>217</v>
      </c>
      <c r="D58" s="191"/>
      <c r="E58" s="191"/>
      <c r="F58" s="192"/>
      <c r="G58" s="115"/>
      <c r="H58" s="109"/>
      <c r="I58" s="109"/>
    </row>
    <row r="59" spans="1:9">
      <c r="A59" s="116"/>
      <c r="B59" s="116"/>
      <c r="C59" s="116"/>
      <c r="D59" s="116"/>
      <c r="G59" s="117"/>
      <c r="H59" s="117"/>
      <c r="I59" s="117"/>
    </row>
    <row r="60" spans="1:9" ht="15.75" customHeight="1">
      <c r="A60" s="223" t="s">
        <v>263</v>
      </c>
      <c r="B60" s="223"/>
      <c r="C60" s="223"/>
      <c r="D60" s="223"/>
      <c r="E60" s="223"/>
      <c r="F60" s="223"/>
      <c r="G60" s="118"/>
      <c r="H60" s="221" t="s">
        <v>264</v>
      </c>
      <c r="I60" s="221"/>
    </row>
    <row r="61" spans="1:9" s="99" customFormat="1" ht="18.75" customHeight="1">
      <c r="A61" s="181" t="s">
        <v>218</v>
      </c>
      <c r="B61" s="181"/>
      <c r="C61" s="181"/>
      <c r="D61" s="181"/>
      <c r="E61" s="181"/>
      <c r="F61" s="181"/>
      <c r="G61" s="119" t="s">
        <v>131</v>
      </c>
      <c r="H61" s="182" t="s">
        <v>112</v>
      </c>
      <c r="I61" s="182"/>
    </row>
    <row r="62" spans="1:9" s="99" customFormat="1" ht="10.5" customHeight="1">
      <c r="A62" s="120"/>
      <c r="B62" s="120"/>
      <c r="C62" s="120"/>
      <c r="D62" s="120"/>
      <c r="E62" s="120"/>
      <c r="F62" s="120"/>
      <c r="G62" s="120"/>
      <c r="H62" s="121"/>
      <c r="I62" s="121"/>
    </row>
    <row r="63" spans="1:9" s="99" customFormat="1" ht="15" customHeight="1">
      <c r="A63" s="224" t="s">
        <v>265</v>
      </c>
      <c r="B63" s="224"/>
      <c r="C63" s="224"/>
      <c r="D63" s="224"/>
      <c r="E63" s="224"/>
      <c r="F63" s="224"/>
      <c r="G63" s="122" t="s">
        <v>219</v>
      </c>
      <c r="H63" s="222" t="s">
        <v>266</v>
      </c>
      <c r="I63" s="222"/>
    </row>
    <row r="64" spans="1:9" s="99" customFormat="1" ht="12" customHeight="1">
      <c r="A64" s="179" t="s">
        <v>220</v>
      </c>
      <c r="B64" s="179"/>
      <c r="C64" s="179"/>
      <c r="D64" s="179"/>
      <c r="E64" s="179"/>
      <c r="F64" s="179"/>
      <c r="G64" s="123" t="s">
        <v>221</v>
      </c>
      <c r="H64" s="180" t="s">
        <v>112</v>
      </c>
      <c r="I64" s="180"/>
    </row>
    <row r="67" spans="1:9" ht="12.75" customHeight="1">
      <c r="A67" s="124"/>
      <c r="B67" s="124"/>
      <c r="C67" s="124"/>
      <c r="D67" s="124"/>
      <c r="E67" s="125"/>
      <c r="F67" s="124"/>
      <c r="G67" s="124"/>
      <c r="H67" s="126"/>
      <c r="I67" s="124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Normal="80" zoomScaleSheetLayoutView="75" workbookViewId="0">
      <selection activeCell="I18" sqref="I18"/>
    </sheetView>
  </sheetViews>
  <sheetFormatPr defaultRowHeight="15"/>
  <cols>
    <col min="1" max="1" width="6" style="127" customWidth="1"/>
    <col min="2" max="2" width="32.85546875" style="96" customWidth="1"/>
    <col min="3" max="10" width="15.7109375" style="96" customWidth="1"/>
    <col min="11" max="11" width="13.140625" style="96" customWidth="1"/>
    <col min="12" max="13" width="15.7109375" style="96" customWidth="1"/>
    <col min="14" max="16384" width="9.140625" style="96"/>
  </cols>
  <sheetData>
    <row r="1" spans="1:13">
      <c r="I1" s="128"/>
      <c r="J1" s="128"/>
      <c r="K1" s="128"/>
    </row>
    <row r="2" spans="1:13">
      <c r="I2" s="96" t="s">
        <v>222</v>
      </c>
    </row>
    <row r="3" spans="1:13">
      <c r="I3" s="96" t="s">
        <v>223</v>
      </c>
    </row>
    <row r="5" spans="1:13">
      <c r="A5" s="215" t="s">
        <v>224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>
      <c r="A6" s="215" t="s">
        <v>225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8" spans="1:13">
      <c r="A8" s="215" t="s">
        <v>226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10" spans="1:13" ht="15" customHeight="1">
      <c r="A10" s="213" t="s">
        <v>2</v>
      </c>
      <c r="B10" s="213" t="s">
        <v>227</v>
      </c>
      <c r="C10" s="213" t="s">
        <v>228</v>
      </c>
      <c r="D10" s="213" t="s">
        <v>229</v>
      </c>
      <c r="E10" s="213"/>
      <c r="F10" s="213"/>
      <c r="G10" s="213"/>
      <c r="H10" s="213"/>
      <c r="I10" s="213"/>
      <c r="J10" s="214"/>
      <c r="K10" s="214"/>
      <c r="L10" s="213"/>
      <c r="M10" s="213" t="s">
        <v>230</v>
      </c>
    </row>
    <row r="11" spans="1:13" ht="123" customHeight="1">
      <c r="A11" s="213"/>
      <c r="B11" s="213"/>
      <c r="C11" s="213"/>
      <c r="D11" s="129" t="s">
        <v>231</v>
      </c>
      <c r="E11" s="129" t="s">
        <v>232</v>
      </c>
      <c r="F11" s="129" t="s">
        <v>233</v>
      </c>
      <c r="G11" s="129" t="s">
        <v>234</v>
      </c>
      <c r="H11" s="129" t="s">
        <v>235</v>
      </c>
      <c r="I11" s="130" t="s">
        <v>236</v>
      </c>
      <c r="J11" s="129" t="s">
        <v>237</v>
      </c>
      <c r="K11" s="131" t="s">
        <v>238</v>
      </c>
      <c r="L11" s="132" t="s">
        <v>239</v>
      </c>
      <c r="M11" s="213"/>
    </row>
    <row r="12" spans="1:13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4" t="s">
        <v>240</v>
      </c>
      <c r="L12" s="133">
        <v>12</v>
      </c>
      <c r="M12" s="133">
        <v>13</v>
      </c>
    </row>
    <row r="13" spans="1:13" ht="71.25">
      <c r="A13" s="129" t="s">
        <v>241</v>
      </c>
      <c r="B13" s="135" t="s">
        <v>242</v>
      </c>
      <c r="C13" s="136">
        <f t="shared" ref="C13:L13" si="0">SUM(C14:C15)</f>
        <v>2400.31</v>
      </c>
      <c r="D13" s="136">
        <f t="shared" si="0"/>
        <v>26046.71</v>
      </c>
      <c r="E13" s="136">
        <f t="shared" si="0"/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-26023.05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ref="M13:M25" si="1">SUM(C13:L13)</f>
        <v>2423.9700000000012</v>
      </c>
    </row>
    <row r="14" spans="1:13" ht="15" customHeight="1">
      <c r="A14" s="137" t="s">
        <v>243</v>
      </c>
      <c r="B14" s="138" t="s">
        <v>244</v>
      </c>
      <c r="C14" s="139">
        <v>2400.31</v>
      </c>
      <c r="D14" s="139"/>
      <c r="E14" s="139">
        <v>1100.18</v>
      </c>
      <c r="F14" s="139"/>
      <c r="G14" s="139"/>
      <c r="H14" s="139"/>
      <c r="I14" s="139">
        <f>-53.34-1100.18</f>
        <v>-1153.52</v>
      </c>
      <c r="J14" s="139"/>
      <c r="K14" s="139"/>
      <c r="L14" s="139"/>
      <c r="M14" s="136">
        <f t="shared" si="1"/>
        <v>2346.9699999999998</v>
      </c>
    </row>
    <row r="15" spans="1:13" ht="15" customHeight="1">
      <c r="A15" s="137" t="s">
        <v>245</v>
      </c>
      <c r="B15" s="138" t="s">
        <v>246</v>
      </c>
      <c r="C15" s="139"/>
      <c r="D15" s="139">
        <f>26046.71</f>
        <v>26046.71</v>
      </c>
      <c r="E15" s="139">
        <v>-1100.18</v>
      </c>
      <c r="F15" s="139"/>
      <c r="G15" s="139"/>
      <c r="H15" s="139"/>
      <c r="I15" s="139">
        <f>-25969.71+1100.18</f>
        <v>-24869.53</v>
      </c>
      <c r="J15" s="139"/>
      <c r="K15" s="139"/>
      <c r="L15" s="139"/>
      <c r="M15" s="136">
        <f t="shared" si="1"/>
        <v>77</v>
      </c>
    </row>
    <row r="16" spans="1:13" ht="74.25" customHeight="1">
      <c r="A16" s="129" t="s">
        <v>247</v>
      </c>
      <c r="B16" s="135" t="s">
        <v>248</v>
      </c>
      <c r="C16" s="136">
        <f t="shared" ref="C16:L16" si="2">SUM(C17:C18)</f>
        <v>155623.38</v>
      </c>
      <c r="D16" s="136">
        <f t="shared" si="2"/>
        <v>70405.759999999995</v>
      </c>
      <c r="E16" s="136">
        <f t="shared" si="2"/>
        <v>0</v>
      </c>
      <c r="F16" s="136">
        <f t="shared" si="2"/>
        <v>0</v>
      </c>
      <c r="G16" s="136">
        <f t="shared" si="2"/>
        <v>0</v>
      </c>
      <c r="H16" s="136">
        <f t="shared" si="2"/>
        <v>0</v>
      </c>
      <c r="I16" s="136">
        <f t="shared" si="2"/>
        <v>-65919.150000000009</v>
      </c>
      <c r="J16" s="136">
        <f t="shared" si="2"/>
        <v>0</v>
      </c>
      <c r="K16" s="136">
        <f t="shared" si="2"/>
        <v>0</v>
      </c>
      <c r="L16" s="136">
        <f t="shared" si="2"/>
        <v>0</v>
      </c>
      <c r="M16" s="136">
        <f t="shared" si="1"/>
        <v>160109.99</v>
      </c>
    </row>
    <row r="17" spans="1:13" ht="15" customHeight="1">
      <c r="A17" s="137" t="s">
        <v>249</v>
      </c>
      <c r="B17" s="138" t="s">
        <v>244</v>
      </c>
      <c r="C17" s="139">
        <v>155533</v>
      </c>
      <c r="D17" s="139">
        <v>287.5</v>
      </c>
      <c r="E17" s="139">
        <f>1934.71-287.5</f>
        <v>1647.21</v>
      </c>
      <c r="F17" s="139"/>
      <c r="G17" s="139"/>
      <c r="H17" s="139"/>
      <c r="I17" s="139">
        <f>-926.85-1647.21-287.5</f>
        <v>-2861.56</v>
      </c>
      <c r="J17" s="139"/>
      <c r="K17" s="139"/>
      <c r="L17" s="139"/>
      <c r="M17" s="136">
        <f t="shared" si="1"/>
        <v>154606.15</v>
      </c>
    </row>
    <row r="18" spans="1:13" ht="15" customHeight="1">
      <c r="A18" s="137" t="s">
        <v>250</v>
      </c>
      <c r="B18" s="138" t="s">
        <v>246</v>
      </c>
      <c r="C18" s="139">
        <v>90.38</v>
      </c>
      <c r="D18" s="139">
        <f>70405.76-287.5</f>
        <v>70118.259999999995</v>
      </c>
      <c r="E18" s="139">
        <f>-1934.71+287.5</f>
        <v>-1647.21</v>
      </c>
      <c r="F18" s="139"/>
      <c r="G18" s="139"/>
      <c r="H18" s="139"/>
      <c r="I18" s="139">
        <f>-64992.3+1647.21+287.5</f>
        <v>-63057.590000000004</v>
      </c>
      <c r="J18" s="139"/>
      <c r="K18" s="139"/>
      <c r="L18" s="139"/>
      <c r="M18" s="136">
        <f t="shared" si="1"/>
        <v>5503.8399999999892</v>
      </c>
    </row>
    <row r="19" spans="1:13" ht="114.75" customHeight="1">
      <c r="A19" s="129" t="s">
        <v>251</v>
      </c>
      <c r="B19" s="135" t="s">
        <v>252</v>
      </c>
      <c r="C19" s="136">
        <f t="shared" ref="C19:L19" si="3">SUM(C20:C21)</f>
        <v>0</v>
      </c>
      <c r="D19" s="136">
        <f t="shared" si="3"/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6">
        <f t="shared" si="3"/>
        <v>0</v>
      </c>
      <c r="J19" s="136">
        <f>SUM(J20:J21)</f>
        <v>0</v>
      </c>
      <c r="K19" s="136">
        <f t="shared" si="3"/>
        <v>0</v>
      </c>
      <c r="L19" s="136">
        <f t="shared" si="3"/>
        <v>0</v>
      </c>
      <c r="M19" s="136">
        <f t="shared" si="1"/>
        <v>0</v>
      </c>
    </row>
    <row r="20" spans="1:13" ht="15" customHeight="1">
      <c r="A20" s="137" t="s">
        <v>253</v>
      </c>
      <c r="B20" s="138" t="s">
        <v>244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6">
        <f t="shared" si="1"/>
        <v>0</v>
      </c>
    </row>
    <row r="21" spans="1:13" ht="15" customHeight="1">
      <c r="A21" s="137" t="s">
        <v>254</v>
      </c>
      <c r="B21" s="138" t="s">
        <v>246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6">
        <f t="shared" si="1"/>
        <v>0</v>
      </c>
    </row>
    <row r="22" spans="1:13" ht="15" customHeight="1">
      <c r="A22" s="129" t="s">
        <v>255</v>
      </c>
      <c r="B22" s="135" t="s">
        <v>256</v>
      </c>
      <c r="C22" s="136">
        <f t="shared" ref="C22:L22" si="4">SUM(C23:C24)</f>
        <v>2526.69</v>
      </c>
      <c r="D22" s="136">
        <f t="shared" si="4"/>
        <v>0</v>
      </c>
      <c r="E22" s="136">
        <f>SUM(E23:E24)</f>
        <v>0</v>
      </c>
      <c r="F22" s="136">
        <f t="shared" si="4"/>
        <v>909.73</v>
      </c>
      <c r="G22" s="136">
        <f t="shared" si="4"/>
        <v>0</v>
      </c>
      <c r="H22" s="136">
        <f t="shared" si="4"/>
        <v>0</v>
      </c>
      <c r="I22" s="136">
        <f t="shared" si="4"/>
        <v>-1207.92</v>
      </c>
      <c r="J22" s="136">
        <f>SUM(J23:J24)</f>
        <v>0</v>
      </c>
      <c r="K22" s="136">
        <f t="shared" si="4"/>
        <v>0</v>
      </c>
      <c r="L22" s="136">
        <f t="shared" si="4"/>
        <v>0</v>
      </c>
      <c r="M22" s="136">
        <f t="shared" si="1"/>
        <v>2228.5</v>
      </c>
    </row>
    <row r="23" spans="1:13" ht="15" customHeight="1">
      <c r="A23" s="137" t="s">
        <v>257</v>
      </c>
      <c r="B23" s="138" t="s">
        <v>244</v>
      </c>
      <c r="C23" s="139">
        <v>1034.27</v>
      </c>
      <c r="D23" s="139"/>
      <c r="E23" s="139"/>
      <c r="F23" s="139">
        <v>909.73</v>
      </c>
      <c r="G23" s="139"/>
      <c r="H23" s="139"/>
      <c r="I23" s="139">
        <f>-285.24-909.73</f>
        <v>-1194.97</v>
      </c>
      <c r="J23" s="139"/>
      <c r="K23" s="139"/>
      <c r="L23" s="139"/>
      <c r="M23" s="136">
        <f t="shared" si="1"/>
        <v>749.03</v>
      </c>
    </row>
    <row r="24" spans="1:13" ht="15" customHeight="1">
      <c r="A24" s="137" t="s">
        <v>258</v>
      </c>
      <c r="B24" s="138" t="s">
        <v>246</v>
      </c>
      <c r="C24" s="139">
        <v>1492.42</v>
      </c>
      <c r="D24" s="139"/>
      <c r="E24" s="139"/>
      <c r="F24" s="139"/>
      <c r="G24" s="139"/>
      <c r="H24" s="139"/>
      <c r="I24" s="139">
        <v>-12.95</v>
      </c>
      <c r="J24" s="139"/>
      <c r="K24" s="139"/>
      <c r="L24" s="139"/>
      <c r="M24" s="136">
        <f t="shared" si="1"/>
        <v>1479.47</v>
      </c>
    </row>
    <row r="25" spans="1:13" ht="15" customHeight="1">
      <c r="A25" s="129" t="s">
        <v>259</v>
      </c>
      <c r="B25" s="135" t="s">
        <v>260</v>
      </c>
      <c r="C25" s="140">
        <f t="shared" ref="C25:L25" si="5">SUM(C13,C16,C19,C22)</f>
        <v>160550.38</v>
      </c>
      <c r="D25" s="140">
        <f t="shared" si="5"/>
        <v>96452.47</v>
      </c>
      <c r="E25" s="140">
        <f t="shared" si="5"/>
        <v>0</v>
      </c>
      <c r="F25" s="140">
        <f t="shared" si="5"/>
        <v>909.73</v>
      </c>
      <c r="G25" s="140">
        <f t="shared" si="5"/>
        <v>0</v>
      </c>
      <c r="H25" s="140">
        <f t="shared" si="5"/>
        <v>0</v>
      </c>
      <c r="I25" s="140">
        <f t="shared" si="5"/>
        <v>-93150.12000000001</v>
      </c>
      <c r="J25" s="140">
        <f t="shared" si="5"/>
        <v>0</v>
      </c>
      <c r="K25" s="140">
        <f t="shared" si="5"/>
        <v>0</v>
      </c>
      <c r="L25" s="140">
        <f t="shared" si="5"/>
        <v>0</v>
      </c>
      <c r="M25" s="140">
        <f t="shared" si="1"/>
        <v>164762.46000000002</v>
      </c>
    </row>
    <row r="26" spans="1:13">
      <c r="A26" s="141" t="s">
        <v>261</v>
      </c>
    </row>
    <row r="27" spans="1:13" s="143" customFormat="1" ht="15" customHeight="1">
      <c r="A27" s="142"/>
      <c r="B27" s="142"/>
      <c r="C27" s="142"/>
      <c r="D27" s="142"/>
      <c r="E27" s="142"/>
    </row>
    <row r="28" spans="1:13" s="143" customFormat="1" ht="15" customHeight="1">
      <c r="A28" s="142"/>
      <c r="B28" s="142"/>
      <c r="C28" s="142"/>
      <c r="D28" s="142"/>
      <c r="E28" s="142"/>
    </row>
    <row r="29" spans="1:13" s="143" customFormat="1" ht="12.75" customHeight="1">
      <c r="A29" s="124"/>
      <c r="B29" s="124"/>
      <c r="C29" s="124"/>
      <c r="D29" s="124"/>
      <c r="E29" s="125"/>
      <c r="F29" s="124"/>
      <c r="G29" s="124"/>
      <c r="H29" s="124"/>
      <c r="I29" s="124"/>
      <c r="J29" s="124"/>
      <c r="K29" s="124"/>
      <c r="L29" s="124"/>
      <c r="M29" s="124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2</vt:lpstr>
      <vt:lpstr>2 priedas</vt:lpstr>
      <vt:lpstr>4</vt:lpstr>
      <vt:lpstr>'2'!Spausdinti_pavadinimus</vt:lpstr>
      <vt:lpstr>'2 priedas'!Spausdinti_pavadinimus</vt:lpstr>
      <vt:lpstr>'4'!Spausdinti_pavadinimus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2019-04-15T15:58:39Z</cp:lastPrinted>
  <dcterms:created xsi:type="dcterms:W3CDTF">2009-07-20T14:30:53Z</dcterms:created>
  <dcterms:modified xsi:type="dcterms:W3CDTF">2019-04-15T16:18:13Z</dcterms:modified>
</cp:coreProperties>
</file>